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الفوارة\"/>
    </mc:Choice>
  </mc:AlternateContent>
  <xr:revisionPtr revIDLastSave="0" documentId="13_ncr:1_{16432A56-C84B-4458-A145-3CA70BAB4F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E169" i="1"/>
  <c r="E167" i="1"/>
  <c r="D167" i="1" s="1"/>
  <c r="E165" i="1"/>
  <c r="E163" i="1"/>
  <c r="D163" i="1" s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4" i="1"/>
  <c r="D165" i="1"/>
  <c r="D166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F210" i="1"/>
  <c r="D211" i="1"/>
  <c r="D183" i="1"/>
  <c r="E49" i="1"/>
  <c r="D49" i="1" s="1"/>
  <c r="E7" i="1"/>
  <c r="D134" i="1" l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D37" i="3" s="1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<sst xmlns="http://schemas.openxmlformats.org/spreadsheetml/2006/main" count="554" uniqueCount="447">
  <si>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</si>
  <si>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</si>
  <si>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</si>
  <si>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</si>
  <si>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</si>
  <si>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</si>
  <si>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</si>
  <si>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</si>
  <si>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</si>
  <si>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</si>
  <si>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</si>
  <si>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</si>
  <si>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</si>
  <si>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</si>
  <si>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</si>
  <si>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</si>
  <si>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</si>
  <si>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</si>
  <si>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</si>
  <si>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</si>
  <si>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</si>
  <si>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</si>
  <si>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</si>
  <si>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</si>
  <si>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</si>
  <si>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</si>
  <si>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</si>
  <si>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</si>
  <si>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</si>
  <si>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</si>
  <si>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</si>
  <si>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</si>
  <si>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</si>
  <si>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</si>
  <si>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</si>
  <si>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</si>
  <si>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</si>
  <si>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</si>
  <si>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</si>
  <si>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</si>
  <si>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</si>
  <si>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</si>
  <si>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</si>
  <si>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</si>
  <si>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</si>
  <si>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</si>
  <si>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</si>
  <si>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</si>
  <si>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</si>
  <si>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</si>
  <si>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</si>
  <si>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</si>
  <si>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</si>
  <si>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</si>
  <si>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</si>
  <si>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</si>
  <si>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</si>
  <si>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</si>
  <si>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</si>
  <si>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</si>
  <si>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</si>
  <si>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</si>
  <si>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</si>
  <si>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</si>
  <si>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</si>
  <si>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</si>
  <si>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</si>
  <si>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</si>
  <si>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</si>
  <si>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</si>
  <si>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</si>
  <si>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</si>
  <si>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</si>
  <si>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</si>
  <si>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</si>
  <si>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</si>
  <si>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</si>
  <si>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</si>
  <si>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</si>
  <si>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</si>
  <si>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</si>
  <si>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</si>
  <si>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</si>
  <si>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</si>
  <si>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</si>
  <si>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</si>
  <si>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</si>
  <si>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</si>
  <si>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</si>
  <si>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</si>
  <si>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</si>
  <si>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</si>
  <si>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</si>
  <si>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</si>
  <si>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</si>
  <si>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</si>
  <si>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</si>
  <si>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</si>
  <si>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</si>
  <si>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</si>
  <si>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</si>
  <si>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</si>
  <si>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</si>
  <si>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</si>
  <si>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</si>
  <si>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</si>
  <si>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</si>
  <si>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</si>
  <si>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</si>
  <si>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</si>
  <si>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</si>
  <si>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</si>
  <si>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</si>
  <si>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</si>
  <si>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</si>
  <si>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</si>
  <si>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</si>
  <si>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</si>
  <si>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</si>
  <si>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</si>
  <si>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</si>
  <si>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</si>
  <si>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</si>
  <si>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</si>
  <si>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</si>
  <si>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</si>
  <si>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</si>
  <si>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</si>
  <si>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</si>
  <si>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</si>
  <si>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</si>
  <si>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</si>
  <si>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</si>
  <si>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</si>
  <si>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</si>
  <si>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</si>
  <si>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</si>
  <si>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</si>
  <si>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</si>
  <si>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</si>
  <si>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</si>
  <si>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</si>
  <si>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</si>
  <si>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</si>
  <si>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</si>
  <si>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</si>
  <si>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</si>
  <si>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</si>
  <si>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</si>
  <si>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</si>
  <si>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</si>
  <si>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</si>
  <si>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</si>
  <si>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</si>
  <si>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</si>
  <si>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</si>
  <si>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</si>
  <si>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</si>
  <si>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</si>
  <si>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</si>
  <si>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</si>
  <si>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</si>
  <si>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</si>
  <si>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</si>
  <si>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</si>
  <si>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</si>
  <si>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</si>
  <si>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</si>
  <si>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</si>
  <si>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</si>
  <si>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</si>
  <si>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</si>
  <si>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</si>
  <si>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</si>
  <si>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</si>
  <si>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</si>
  <si>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</si>
  <si>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</si>
  <si>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</si>
  <si>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</si>
  <si>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</si>
  <si>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</si>
  <si>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</si>
  <si>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</si>
  <si>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</si>
  <si>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</si>
  <si>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</si>
  <si>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</si>
  <si>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</si>
  <si>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</si>
  <si>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</si>
  <si>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</si>
  <si>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</si>
  <si>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</si>
  <si>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</si>
  <si>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</si>
  <si>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</si>
  <si>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</si>
  <si>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</si>
  <si>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</si>
  <si>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</si>
  <si>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</si>
  <si>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</si>
  <si>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</si>
  <si>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</si>
  <si>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</si>
  <si>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</si>
  <si>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</si>
  <si>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</si>
  <si>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</si>
  <si>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</si>
  <si>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</si>
  <si>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</si>
  <si>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</si>
  <si>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</si>
  <si>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</si>
  <si>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</si>
  <si>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</si>
  <si>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</si>
  <si>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</si>
  <si>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</si>
  <si>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</si>
  <si>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</si>
  <si>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</si>
  <si>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</si>
  <si>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</si>
  <si>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</si>
  <si>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</si>
  <si>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</si>
  <si>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</si>
  <si>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</si>
  <si>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</si>
  <si>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</si>
  <si>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</si>
  <si>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</si>
  <si>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</si>
  <si>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</si>
  <si>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</si>
  <si>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</si>
  <si>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</si>
  <si>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</si>
  <si>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</si>
  <si>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</si>
  <si>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</si>
  <si>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</si>
  <si>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</si>
  <si>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</si>
  <si>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</si>
  <si>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</si>
  <si>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</si>
  <si>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</si>
  <si>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</si>
  <si>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</si>
  <si>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</si>
  <si>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</si>
  <si>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</si>
  <si>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</si>
  <si>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</si>
  <si>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</si>
  <si>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</si>
  <si>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</si>
  <si>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</si>
  <si>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</si>
  <si>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</si>
  <si>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</si>
  <si>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</si>
  <si>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</si>
  <si>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</si>
  <si>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</si>
  <si>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</si>
  <si>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</si>
  <si>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</si>
  <si>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</si>
  <si>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</si>
  <si>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</si>
  <si>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</si>
  <si>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</si>
  <si>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</si>
  <si>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</si>
  <si>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</si>
  <si>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</si>
  <si>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</si>
  <si>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</si>
  <si>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</si>
  <si>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</si>
  <si>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</si>
  <si>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</si>
  <si>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</si>
  <si>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</si>
  <si>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</si>
  <si>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</si>
  <si>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</si>
  <si>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</si>
  <si>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</si>
  <si>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</si>
  <si>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</si>
  <si>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</si>
  <si>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</si>
  <si>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</si>
  <si>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</si>
  <si>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</si>
  <si>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</si>
  <si>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</si>
  <si>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</si>
  <si>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</si>
  <si>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</si>
  <si>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</si>
  <si>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</si>
  <si>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</si>
  <si>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</si>
  <si>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</si>
  <si>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</si>
  <si>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</si>
  <si>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</si>
  <si>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</si>
  <si>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</si>
  <si>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</si>
  <si>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</si>
  <si>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</si>
  <si>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</si>
  <si>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</si>
  <si>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</si>
  <si>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</si>
  <si>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</si>
  <si>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</si>
  <si>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</si>
  <si>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</si>
  <si>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</si>
  <si>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</si>
  <si>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</si>
  <si>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</si>
  <si>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</si>
  <si>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</si>
  <si>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</si>
  <si>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</si>
  <si>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</si>
  <si>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</si>
  <si>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</si>
  <si>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</si>
  <si>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</si>
  <si>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</si>
  <si>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</si>
  <si>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</si>
  <si>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</si>
  <si>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</si>
  <si>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</si>
  <si>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</si>
  <si>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</si>
  <si>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</si>
  <si>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</si>
  <si>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</si>
  <si>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</si>
  <si>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</si>
  <si>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</si>
  <si>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</si>
  <si>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</si>
  <si>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</si>
  <si>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</si>
  <si>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</si>
  <si>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</si>
  <si>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</si>
  <si>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</si>
  <si>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</si>
  <si>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</si>
  <si>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</si>
  <si>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</si>
  <si>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</si>
  <si>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</si>
  <si>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</si>
  <si>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</si>
  <si>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</si>
  <si>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</si>
  <si>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</si>
  <si>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</si>
  <si>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</si>
  <si>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</si>
  <si>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</si>
  <si>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</si>
  <si>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</si>
  <si>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</si>
  <si>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</si>
  <si>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</si>
  <si>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</si>
  <si>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</si>
  <si>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</si>
  <si>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</si>
  <si>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</si>
  <si>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</si>
  <si>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</si>
  <si>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</si>
  <si>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</si>
  <si>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</si>
  <si>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</si>
  <si>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</si>
  <si>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</si>
  <si>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</si>
  <si>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</si>
  <si>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</si>
  <si>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</si>
  <si>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</si>
  <si>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</si>
  <si>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</si>
  <si>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</si>
  <si>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</si>
  <si>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</si>
  <si>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</si>
  <si>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</si>
  <si>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</si>
  <si>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</si>
  <si>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</si>
  <si>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</si>
  <si>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</si>
  <si>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</si>
  <si>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</si>
  <si>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</si>
  <si>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</si>
  <si>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</si>
  <si>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</si>
  <si>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</si>
  <si>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</si>
  <si>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</si>
  <si>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</si>
  <si>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</si>
  <si>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</si>
  <si>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</si>
  <si>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</si>
  <si>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</si>
  <si>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</si>
  <si>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</si>
  <si>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</si>
  <si>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</si>
  <si>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</si>
  <si>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</si>
  <si>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</si>
  <si>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</si>
  <si>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</si>
  <si>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</si>
  <si>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</si>
  <si>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</si>
  <si>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</si>
  <si>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</si>
  <si>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</si>
  <si>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</si>
  <si>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2021      الى 31 / 3 / 2021    </t>
  </si>
  <si>
    <t xml:space="preserve">تقرير بالأصول الثابتة بتاريخ 31 /  3 /   2021م </t>
  </si>
  <si>
    <t>تقرير بالإلتزامات وصافي اًلأصول بتاريخ 31 /  3 /    2021م</t>
  </si>
  <si>
    <t xml:space="preserve">تقرير إيرادات ومصروفات البرامج والأنشطة المقيدة للفترة من 1 /  1 / 2021م      الى  31 / 3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</si>
</sst>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301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67" fillId="0" borderId="88" xfId="0" applyNumberFormat="1" applyFont="1" applyBorder="1" applyProtection="1">
      <protection locked="0"/>
    </xf>
    <xf numFmtId="4" fontId="67" fillId="0" borderId="26" xfId="0" applyNumberFormat="1" applyFont="1" applyBorder="1" applyProtection="1">
      <protection locked="0"/>
    </xf>
    <xf numFmtId="4" fontId="67" fillId="0" borderId="7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0" fillId="0" borderId="7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251459</xdr:colOff>
      <xdr:row>34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CAA2E4C3-3110-49CD-8ACA-017DDB29B18B}"/>
            </a:ext>
          </a:extLst>
        </xdr:cNvPr>
        <xdr:cNvSpPr txBox="1"/>
      </xdr:nvSpPr>
      <xdr:spPr>
        <a:xfrm>
          <a:off x="10981159141" y="17526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لجنة التنمية: لجنة التنمية الاجتماعية الأهلية بالفوارة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(400385.6)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:14 / 5 / 1427 هـ      ترخيص رقم 236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 / 5 / 1427 هـ     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الفوارة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0505393935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0505393935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0505393935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0505393935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lajna0077@gmail.com</a:t>
          </a:r>
          <a:endParaRPr lang="ar-S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0505393935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M16" sqref="M16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400385.6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2" thickBot="1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.6" thickTop="1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4.4" thickBot="1"/>
    <row r="5" spans="2:14" ht="30.75" customHeight="1" thickTop="1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topLeftCell="A7" workbookViewId="0">
      <selection activeCell="G10" sqref="G10"/>
    </sheetView>
  </sheetViews>
  <sheetFormatPr defaultRowHeight="13.8"/>
  <cols>
    <col min="2" max="2" width="8.09765625" bestFit="1" customWidth="1"/>
    <col min="3" max="3" width="32.09765625" customWidth="1"/>
    <col min="7" max="7" width="9.8984375" bestFit="1" customWidth="1"/>
    <col min="13" max="13" width="1.3984375" customWidth="1"/>
  </cols>
  <sheetData>
    <row r="2" spans="2:16" ht="21.6" thickBot="1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15.6" thickBot="1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14.4" thickBot="1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300">
        <v>270000</v>
      </c>
      <c r="H10" s="219"/>
      <c r="I10" s="217"/>
      <c r="J10" s="219"/>
      <c r="K10" s="219"/>
      <c r="L10" s="219"/>
      <c r="N10" s="141">
        <f t="shared" si="0"/>
        <v>270000</v>
      </c>
      <c r="O10" s="141">
        <f t="shared" si="1"/>
        <v>0</v>
      </c>
      <c r="P10" s="141">
        <f t="shared" si="2"/>
        <v>270000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270000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270000</v>
      </c>
      <c r="O12" s="6">
        <f t="shared" si="1"/>
        <v>0</v>
      </c>
      <c r="P12" s="6">
        <f t="shared" si="2"/>
        <v>270000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17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31.2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270000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270000</v>
      </c>
      <c r="O26" s="9">
        <f t="shared" si="1"/>
        <v>0</v>
      </c>
      <c r="P26" s="9">
        <f t="shared" si="2"/>
        <v>270000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workbookViewId="0">
      <pane xSplit="12" ySplit="4" topLeftCell="M164" activePane="bottomRight" state="frozen"/>
      <selection pane="topRight" activeCell="M1" sqref="M1"/>
      <selection pane="bottomLeft" activeCell="A5" sqref="A5"/>
      <selection pane="bottomRight" activeCell="E168" sqref="E168"/>
    </sheetView>
  </sheetViews>
  <sheetFormatPr defaultRowHeight="13.8"/>
  <cols>
    <col min="2" max="2" width="10.8984375" bestFit="1" customWidth="1"/>
    <col min="3" max="3" width="53.59765625" bestFit="1" customWidth="1"/>
    <col min="4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569.4</v>
      </c>
      <c r="E5" s="223">
        <f>E6</f>
        <v>569.4</v>
      </c>
      <c r="F5" s="224">
        <f>F210</f>
        <v>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569.4</v>
      </c>
      <c r="E6" s="226">
        <f>E7+E38+E134+E190</f>
        <v>569.4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569.4</v>
      </c>
      <c r="E134" s="226">
        <f>SUM(E135,E137,E144,E150,E155,E157,E159,E161,E163,E165,E167,E169,E171,E183)</f>
        <v>569.4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0</v>
      </c>
      <c r="E155" s="226">
        <f>E156</f>
        <v>0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0</v>
      </c>
      <c r="E156" s="226"/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430.65</v>
      </c>
      <c r="E167" s="226">
        <f>E168</f>
        <v>430.65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430.65</v>
      </c>
      <c r="E168" s="226">
        <v>430.65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138.75</v>
      </c>
      <c r="E169" s="226">
        <f>E170</f>
        <v>138.75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138.75</v>
      </c>
      <c r="E170" s="226">
        <v>138.75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0</v>
      </c>
      <c r="E210" s="228"/>
      <c r="F210" s="227">
        <f>SUM(F211,F249)</f>
        <v>0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0</v>
      </c>
      <c r="E211" s="232"/>
      <c r="F211" s="227">
        <f>SUM(F212,F214,F223,F232,F238)</f>
        <v>0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0</v>
      </c>
      <c r="E238" s="232"/>
      <c r="F238" s="227">
        <f>SUM(F239:F248)</f>
        <v>0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0</v>
      </c>
      <c r="E244" s="232"/>
      <c r="F244" s="227"/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569.4</v>
      </c>
      <c r="E293" s="243">
        <f>E5</f>
        <v>569.4</v>
      </c>
      <c r="F293" s="243">
        <f>F210</f>
        <v>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7"/>
  <sheetViews>
    <sheetView rightToLeft="1" topLeftCell="A18" workbookViewId="0">
      <selection activeCell="D17" sqref="D17"/>
    </sheetView>
  </sheetViews>
  <sheetFormatPr defaultRowHeight="13.8"/>
  <cols>
    <col min="3" max="3" width="44.3984375" customWidth="1"/>
    <col min="4" max="5" width="9.8984375" bestFit="1" customWidth="1"/>
    <col min="6" max="6" width="17.59765625" customWidth="1"/>
  </cols>
  <sheetData>
    <row r="2" spans="2:6" ht="21">
      <c r="B2" s="284" t="s">
        <v>444</v>
      </c>
      <c r="C2" s="284"/>
      <c r="D2" s="284"/>
      <c r="E2" s="284"/>
      <c r="F2" s="284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96">
        <v>398000</v>
      </c>
      <c r="E7" s="295">
        <v>128000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03"/>
      <c r="E10" s="204"/>
      <c r="F10" s="160"/>
    </row>
    <row r="11" spans="2:6" ht="22.5" customHeight="1">
      <c r="B11" s="207">
        <v>115</v>
      </c>
      <c r="C11" s="208" t="s">
        <v>48</v>
      </c>
      <c r="D11" s="296">
        <v>6000</v>
      </c>
      <c r="E11" s="295">
        <v>6000</v>
      </c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404000</v>
      </c>
      <c r="E15" s="161">
        <f>SUM(E7:E14)</f>
        <v>134000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97">
        <v>42113</v>
      </c>
      <c r="E17" s="297">
        <v>42113</v>
      </c>
      <c r="F17" s="160"/>
    </row>
    <row r="18" spans="2:6" ht="21" customHeight="1">
      <c r="B18" s="207">
        <v>122</v>
      </c>
      <c r="C18" s="208" t="s">
        <v>54</v>
      </c>
      <c r="D18" s="210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42113</v>
      </c>
      <c r="E22" s="161">
        <f>SUM(E17:E21)</f>
        <v>42113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2" t="s">
        <v>425</v>
      </c>
      <c r="C33" s="283"/>
      <c r="D33" s="166">
        <f>D15+D22+D31</f>
        <v>446113</v>
      </c>
      <c r="E33" s="166">
        <f>E15+E22+E31</f>
        <v>176113</v>
      </c>
      <c r="F33" s="167"/>
    </row>
    <row r="34" spans="2:6" ht="14.4" thickTop="1"/>
    <row r="37" spans="2:6">
      <c r="D37">
        <f>D33-'بيانات الالتزامات وصافي الاصول'!E30</f>
        <v>0</v>
      </c>
    </row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14" zoomScale="96" zoomScaleNormal="96" workbookViewId="0">
      <selection activeCell="F19" sqref="F19"/>
    </sheetView>
  </sheetViews>
  <sheetFormatPr defaultRowHeight="13.8"/>
  <cols>
    <col min="3" max="3" width="8.09765625" bestFit="1" customWidth="1"/>
    <col min="4" max="4" width="33.3984375" customWidth="1"/>
    <col min="5" max="5" width="10.296875" bestFit="1" customWidth="1"/>
    <col min="6" max="6" width="12.296875" bestFit="1" customWidth="1"/>
    <col min="7" max="7" width="23.3984375" customWidth="1"/>
  </cols>
  <sheetData>
    <row r="2" spans="3:7" ht="21">
      <c r="C2" s="284" t="s">
        <v>445</v>
      </c>
      <c r="D2" s="284"/>
      <c r="E2" s="284"/>
      <c r="F2" s="284"/>
      <c r="G2" s="284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298">
        <v>13725</v>
      </c>
      <c r="F10" s="299">
        <v>13725</v>
      </c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13725</v>
      </c>
      <c r="F13" s="161">
        <f>SUM(F7:F12)</f>
        <v>13725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45">
        <f>F19+'تقرير المصروفات '!E134</f>
        <v>32002.400000000001</v>
      </c>
      <c r="F19" s="297">
        <v>31433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32002.400000000001</v>
      </c>
      <c r="F22" s="161">
        <f>SUM(F15:F21)</f>
        <v>31433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352268</v>
      </c>
      <c r="F25" s="204">
        <v>82268</v>
      </c>
      <c r="G25" s="160"/>
    </row>
    <row r="26" spans="3:7" ht="15.6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48117.599999999999</v>
      </c>
      <c r="F26" s="204">
        <v>48687</v>
      </c>
      <c r="G26" s="160"/>
    </row>
    <row r="27" spans="3:7" ht="16.2" thickBot="1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7.399999999999999">
      <c r="C28" s="112"/>
      <c r="D28" s="113" t="s">
        <v>432</v>
      </c>
      <c r="E28" s="164">
        <f>SUM(E25:E27)</f>
        <v>400385.6</v>
      </c>
      <c r="F28" s="164">
        <f>SUM(F25:F27)</f>
        <v>130955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2" t="s">
        <v>433</v>
      </c>
      <c r="D30" s="283"/>
      <c r="E30" s="166">
        <f>E13+E22+E28</f>
        <v>446113</v>
      </c>
      <c r="F30" s="166">
        <f>F13+F22+F28</f>
        <v>176113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5" t="s">
        <v>176</v>
      </c>
      <c r="C3" s="285"/>
      <c r="D3" s="285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topLeftCell="A31" zoomScale="80" zoomScaleNormal="80" workbookViewId="0">
      <selection activeCell="H39" sqref="H39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0</v>
      </c>
      <c r="E32" s="117"/>
      <c r="F32" s="123">
        <v>31105</v>
      </c>
      <c r="G32" s="126" t="s">
        <v>142</v>
      </c>
      <c r="H32" s="175">
        <f>'تقرير الايرادات والتبرعات '!G10</f>
        <v>270000</v>
      </c>
      <c r="J32" s="140">
        <f t="shared" si="0"/>
        <v>270000</v>
      </c>
      <c r="K32" s="244">
        <f>SUM(H33:H42)</f>
        <v>270000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>
        <v>192000</v>
      </c>
      <c r="J34" s="140">
        <f t="shared" si="0"/>
        <v>192000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0</v>
      </c>
      <c r="E38" s="117"/>
      <c r="F38" s="124">
        <v>31105006</v>
      </c>
      <c r="G38" s="125" t="s">
        <v>154</v>
      </c>
      <c r="H38" s="175">
        <v>58000</v>
      </c>
      <c r="J38" s="140">
        <f t="shared" si="0"/>
        <v>58000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>
        <v>20000</v>
      </c>
      <c r="J39" s="140">
        <f t="shared" si="0"/>
        <v>20000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0</v>
      </c>
      <c r="E48" s="119"/>
      <c r="F48" s="128"/>
      <c r="G48" s="50" t="s">
        <v>42</v>
      </c>
      <c r="H48" s="177">
        <f>H7+H8+H17+H26+H32+H43</f>
        <v>270000</v>
      </c>
      <c r="J48" s="51">
        <f>H48-D48</f>
        <v>270000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82268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352268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2022-05-08T15:34:00Z</dcterms:modified>
</cp:coreProperties>
</file>